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23034\Desktop\"/>
    </mc:Choice>
  </mc:AlternateContent>
  <bookViews>
    <workbookView xWindow="0" yWindow="0" windowWidth="28800" windowHeight="12435" activeTab="1"/>
  </bookViews>
  <sheets>
    <sheet name="Hlavička" sheetId="4" r:id="rId1"/>
    <sheet name="Množstvá KO rok..." sheetId="1" r:id="rId2"/>
    <sheet name="Mzložky" sheetId="2" r:id="rId3"/>
    <sheet name="Výpočet vytriedenia v %" sheetId="3" r:id="rId4"/>
  </sheets>
  <definedNames>
    <definedName name="_xlnm._FilterDatabase" localSheetId="1" hidden="1">'Množstvá KO rok...'!$A$2:$E$56</definedName>
    <definedName name="_xlnm.Print_Area" localSheetId="0">Hlavička!$B$2:$F$38</definedName>
    <definedName name="_xlnm.Print_Area" localSheetId="1">'Množstvá KO rok...'!$A$1:$E$57</definedName>
    <definedName name="_xlnm.Print_Area" localSheetId="2">Mzložky!$A$1:$E$29</definedName>
    <definedName name="_xlnm.Print_Area" localSheetId="3">'Výpočet vytriedenia v %'!$A$1:$M$15</definedName>
  </definedNames>
  <calcPr calcId="152511"/>
</workbook>
</file>

<file path=xl/calcChain.xml><?xml version="1.0" encoding="utf-8"?>
<calcChain xmlns="http://schemas.openxmlformats.org/spreadsheetml/2006/main">
  <c r="D1" i="1" l="1"/>
  <c r="C1" i="1"/>
  <c r="B1" i="1"/>
  <c r="D1" i="2"/>
  <c r="B1" i="2"/>
  <c r="C1" i="2"/>
  <c r="I1" i="3"/>
  <c r="H1" i="3"/>
  <c r="D1" i="3"/>
  <c r="D6" i="2" l="1"/>
  <c r="E6" i="2" s="1"/>
  <c r="D3" i="2" l="1"/>
  <c r="D4" i="2"/>
  <c r="D5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 l="1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1" i="1" l="1"/>
  <c r="E3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5" i="2"/>
  <c r="E4" i="2"/>
  <c r="D5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3" i="1"/>
  <c r="E56" i="1" l="1"/>
  <c r="E12" i="3" s="1"/>
  <c r="E29" i="2"/>
  <c r="E11" i="3" l="1"/>
  <c r="C11" i="3" s="1"/>
  <c r="E17" i="4" l="1"/>
  <c r="C13" i="3"/>
  <c r="E20" i="4" s="1"/>
</calcChain>
</file>

<file path=xl/sharedStrings.xml><?xml version="1.0" encoding="utf-8"?>
<sst xmlns="http://schemas.openxmlformats.org/spreadsheetml/2006/main" count="216" uniqueCount="163">
  <si>
    <t>20 01 01</t>
  </si>
  <si>
    <t>papier a lepenka</t>
  </si>
  <si>
    <t>20 01 02</t>
  </si>
  <si>
    <t>sklo</t>
  </si>
  <si>
    <t>20 01 03</t>
  </si>
  <si>
    <t>viacvrstvové kombinované materiály na báze lepenky  (kompozity na báze lepenky)</t>
  </si>
  <si>
    <t>20 01 08</t>
  </si>
  <si>
    <t>biologicky rozložiteľný kuchynský a reštauračný odpad</t>
  </si>
  <si>
    <t>20 01 10</t>
  </si>
  <si>
    <t>šatstvo</t>
  </si>
  <si>
    <t>20 01 11</t>
  </si>
  <si>
    <t>textílie</t>
  </si>
  <si>
    <t>20 01 21</t>
  </si>
  <si>
    <t>žiarivky a iný odpad obsahujúci ortuť</t>
  </si>
  <si>
    <t>20 01 23</t>
  </si>
  <si>
    <t>vyradené zariadenia obsahujúce chlórfluórované uhľovodíky</t>
  </si>
  <si>
    <t>20 01 25</t>
  </si>
  <si>
    <t>jedlé oleje a tuky</t>
  </si>
  <si>
    <t>20 01 26</t>
  </si>
  <si>
    <t>oleje a tuky iné ako uvedené v 20 01 25</t>
  </si>
  <si>
    <t>20 01 33</t>
  </si>
  <si>
    <t>batérie a akumulátory uvedené v 16 06 01, 16 06 02, alebo 16 06 03 a netriedené batérie a akumulátory obsahujúce tieto batérie</t>
  </si>
  <si>
    <t>20 01 34</t>
  </si>
  <si>
    <t xml:space="preserve">batérie a akumulátory iné ako uvedené v 20 01 33 </t>
  </si>
  <si>
    <t>20 01 35</t>
  </si>
  <si>
    <t>20 01 36</t>
  </si>
  <si>
    <t>vyradené elektrické a elektronické zariadenia iné ako uvedené v 20 01 21, 20 01 23 a 20 01 35</t>
  </si>
  <si>
    <t>20 01 38</t>
  </si>
  <si>
    <t>drevo iné ako uvedené v 20 01 37</t>
  </si>
  <si>
    <t>20 01 39</t>
  </si>
  <si>
    <t>plasty</t>
  </si>
  <si>
    <t>20 01 40</t>
  </si>
  <si>
    <t>kovy</t>
  </si>
  <si>
    <t>20 01 40 01</t>
  </si>
  <si>
    <t>meď, bronz, mosadz</t>
  </si>
  <si>
    <t>20 01 40 02</t>
  </si>
  <si>
    <t>hliník</t>
  </si>
  <si>
    <t>20 01 40 03</t>
  </si>
  <si>
    <t>olovo</t>
  </si>
  <si>
    <t>20 01 40 04</t>
  </si>
  <si>
    <t>zinok</t>
  </si>
  <si>
    <t>20 01 40 05</t>
  </si>
  <si>
    <t>železo a oceľ</t>
  </si>
  <si>
    <t>20 01 40 06</t>
  </si>
  <si>
    <t>cín</t>
  </si>
  <si>
    <t>20 01 40 07</t>
  </si>
  <si>
    <t>zmiešané kovy</t>
  </si>
  <si>
    <t>20 02 01</t>
  </si>
  <si>
    <t>biologicky rozložiteľný odpad</t>
  </si>
  <si>
    <t>Kód odpadu</t>
  </si>
  <si>
    <t>Názov odpadu</t>
  </si>
  <si>
    <t>viacvrstvové kombinované materiály na báze lepenky (kompozity na báze lepenky)</t>
  </si>
  <si>
    <t>20 01 04</t>
  </si>
  <si>
    <t>obaly z kovu</t>
  </si>
  <si>
    <t>20 01 05</t>
  </si>
  <si>
    <t>obaly obsahujúce zvyšky nebezpečných látok alebo kontaminované nebezpečnými látkami vrátane prázdnych tlakových nádob</t>
  </si>
  <si>
    <t>20 01 13</t>
  </si>
  <si>
    <t>rozpúšťadlá</t>
  </si>
  <si>
    <t>20 01 14</t>
  </si>
  <si>
    <t>kyseliny</t>
  </si>
  <si>
    <t>20 01 15</t>
  </si>
  <si>
    <t>zásady</t>
  </si>
  <si>
    <t>20 01 17</t>
  </si>
  <si>
    <t>fotochemické látky</t>
  </si>
  <si>
    <t>20 01 19</t>
  </si>
  <si>
    <t>pesticídy</t>
  </si>
  <si>
    <t>20 01 27</t>
  </si>
  <si>
    <t>farby, tlačiarenské farby, lepidlá a živice obsahujúce nebezpečné látky</t>
  </si>
  <si>
    <t>20 01 28</t>
  </si>
  <si>
    <t>farby, tlačiarenské farby, lepidlá a živice iné ako uvedené v 20 01 27</t>
  </si>
  <si>
    <t>20 01 29</t>
  </si>
  <si>
    <t>detergenty obsahujúce nebezpečné látky</t>
  </si>
  <si>
    <t>20 01 30</t>
  </si>
  <si>
    <t>detergenty iné ako uvedené v 20 01 29</t>
  </si>
  <si>
    <t>20 01 31</t>
  </si>
  <si>
    <t>cytotoxické a cytostatické liečivá</t>
  </si>
  <si>
    <t>20 01 32</t>
  </si>
  <si>
    <t>liečivá iné ako uvedené v 20 01 31</t>
  </si>
  <si>
    <t>batérie a akumulátory iné ako uvedené v 20 01 33</t>
  </si>
  <si>
    <t>vyradené elektrické a elektronické zariadenia iné ako uvedené v 20 01 21, 20 01 23 a 20 01 35</t>
  </si>
  <si>
    <t>20 01 37</t>
  </si>
  <si>
    <t>drevo obsahujúce nebezpečné látky</t>
  </si>
  <si>
    <t>20 01 41</t>
  </si>
  <si>
    <t>odpady z vymetania komínov</t>
  </si>
  <si>
    <t>20 01 99</t>
  </si>
  <si>
    <t>odpady inak nešpecifikované</t>
  </si>
  <si>
    <t>20 02</t>
  </si>
  <si>
    <t>ODPADY ZO ZÁHRAD A Z PARKOV VRÁTANE ODPADU Z CINTORÍNOV</t>
  </si>
  <si>
    <t>20 02 02</t>
  </si>
  <si>
    <t>zemina a kamenivo</t>
  </si>
  <si>
    <t>20 02 03</t>
  </si>
  <si>
    <t>iné biologicky nerozložiteľné odpady</t>
  </si>
  <si>
    <t>20 03</t>
  </si>
  <si>
    <t>INÉ KOMUNÁLNE ODPADY</t>
  </si>
  <si>
    <t>20 03 01</t>
  </si>
  <si>
    <t>zmesový komunálny odpad</t>
  </si>
  <si>
    <t>20 03 02</t>
  </si>
  <si>
    <t>odpad z trhovísk</t>
  </si>
  <si>
    <t>20 03 03</t>
  </si>
  <si>
    <t>odpad z čistenia ulíc</t>
  </si>
  <si>
    <t>20 03 04</t>
  </si>
  <si>
    <t>kal zo septikov</t>
  </si>
  <si>
    <t>20 03 06</t>
  </si>
  <si>
    <t>odpad z čistenia kanalizácie</t>
  </si>
  <si>
    <t>20 03 07</t>
  </si>
  <si>
    <t>objemný odpad</t>
  </si>
  <si>
    <t>20 03 08</t>
  </si>
  <si>
    <t>drobný stavebný odpad</t>
  </si>
  <si>
    <t>20 03 99</t>
  </si>
  <si>
    <t>komunálne odpady inak nešpecifikované</t>
  </si>
  <si>
    <t>Mko</t>
  </si>
  <si>
    <t>=</t>
  </si>
  <si>
    <t>kg</t>
  </si>
  <si>
    <t>Položka</t>
  </si>
  <si>
    <t>Úroveň vytriedenia komunálneho odpadu</t>
  </si>
  <si>
    <t>Vyplň len šedé políčka v t</t>
  </si>
  <si>
    <r>
      <t>vyradené elektrické a elektronické zariadenia iné ako uvedené v 20 01 21 a 20 01 23, obsahujúce nebezpečné časti </t>
    </r>
    <r>
      <rPr>
        <vertAlign val="superscript"/>
        <sz val="10"/>
        <color rgb="FF000000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>)</t>
    </r>
  </si>
  <si>
    <r>
      <t xml:space="preserve">vyradené elektrické a elektronické zariadenia iné ako uvedené v 20 01 21 a 20 01 23, obsahujúce nebezpečné časti </t>
    </r>
    <r>
      <rPr>
        <vertAlign val="superscript"/>
        <sz val="12"/>
        <color theme="1"/>
        <rFont val="Calibri"/>
        <family val="2"/>
        <charset val="238"/>
        <scheme val="minor"/>
      </rPr>
      <t>*)</t>
    </r>
  </si>
  <si>
    <t>CELKOM</t>
  </si>
  <si>
    <r>
      <t xml:space="preserve">Množstvo vyzbieranej zložky KO za predchádzajúci rok v </t>
    </r>
    <r>
      <rPr>
        <b/>
        <i/>
        <sz val="12"/>
        <color theme="1"/>
        <rFont val="Calibri"/>
        <family val="2"/>
        <charset val="238"/>
        <scheme val="minor"/>
      </rPr>
      <t>kg</t>
    </r>
  </si>
  <si>
    <r>
      <t>Zadaj množstvo vyzbieranej zložky KO za predchádzajúci rok v</t>
    </r>
    <r>
      <rPr>
        <b/>
        <i/>
        <sz val="12"/>
        <color theme="1"/>
        <rFont val="Calibri"/>
        <family val="2"/>
        <charset val="238"/>
        <scheme val="minor"/>
      </rPr>
      <t xml:space="preserve"> t</t>
    </r>
  </si>
  <si>
    <t>Sadzba</t>
  </si>
  <si>
    <t>Nič neprepisovať, kopíruje samo!</t>
  </si>
  <si>
    <t>Príloha č. 1 k nariadeniu vlády č. 330/2018 Z.z.</t>
  </si>
  <si>
    <t>2021 a nasl. roky</t>
  </si>
  <si>
    <r>
      <t>Sadzba za príslušný rok v € . t</t>
    </r>
    <r>
      <rPr>
        <vertAlign val="superscript"/>
        <sz val="12"/>
        <color rgb="FF333333"/>
        <rFont val="Arial"/>
        <family val="2"/>
        <charset val="238"/>
      </rPr>
      <t>-1</t>
    </r>
  </si>
  <si>
    <t>Vyplnil:</t>
  </si>
  <si>
    <t>Názov obce:</t>
  </si>
  <si>
    <t>Úroveň vytriedenia komunálneho odpadu x v%</t>
  </si>
  <si>
    <t>10 &lt; x ≤ 20</t>
  </si>
  <si>
    <t>x &gt; 60</t>
  </si>
  <si>
    <t>20 &lt; x ≤ 30</t>
  </si>
  <si>
    <t>30 &lt; x ≤ 40</t>
  </si>
  <si>
    <t>40 &lt; x ≤ 50</t>
  </si>
  <si>
    <t>50 &lt; x ≤ 60</t>
  </si>
  <si>
    <t>Tabuľka č. 1</t>
  </si>
  <si>
    <t>podpis a razítko</t>
  </si>
  <si>
    <t>Nič neprepisovať, počíta samo!</t>
  </si>
  <si>
    <t>Adresa:</t>
  </si>
  <si>
    <t>IČO:</t>
  </si>
  <si>
    <t>............................</t>
  </si>
  <si>
    <t>Zastúpená:</t>
  </si>
  <si>
    <t>Tel. číslo:</t>
  </si>
  <si>
    <t>Email:</t>
  </si>
  <si>
    <r>
      <t>Položky a sadzby za uloženie zmesového komunálneho odpadu (20 03 01) a objemného odpadu (20 03 07) na skládku odpadov v euro.t</t>
    </r>
    <r>
      <rPr>
        <vertAlign val="superscript"/>
        <sz val="12"/>
        <color theme="1"/>
        <rFont val="Calibri"/>
        <family val="2"/>
        <charset val="238"/>
        <scheme val="minor"/>
      </rPr>
      <t>-1</t>
    </r>
  </si>
  <si>
    <r>
      <rPr>
        <sz val="12"/>
        <color rgb="FF333333"/>
        <rFont val="Calibri"/>
        <family val="2"/>
        <charset val="238"/>
      </rPr>
      <t>≤</t>
    </r>
    <r>
      <rPr>
        <sz val="12"/>
        <color rgb="FF333333"/>
        <rFont val="Arial"/>
        <family val="2"/>
        <charset val="238"/>
      </rPr>
      <t>10</t>
    </r>
  </si>
  <si>
    <t>Mzložka 1 až Mzložka 26</t>
  </si>
  <si>
    <t>citatel</t>
  </si>
  <si>
    <t>menovatel</t>
  </si>
  <si>
    <t>Úroveň vytriedenia komunálneho odpadu za rok 2022:</t>
  </si>
  <si>
    <r>
      <t>Sadzba poplatku pre rok 2023 za uloženie zmesového komunálneho odpadu (20 03 01) a objemného odpadu (20 03 07) na skládku odpadov v euro.t</t>
    </r>
    <r>
      <rPr>
        <vertAlign val="superscript"/>
        <sz val="12"/>
        <color theme="1"/>
        <rFont val="Calibri"/>
        <family val="2"/>
        <charset val="238"/>
        <scheme val="minor"/>
      </rPr>
      <t>-1</t>
    </r>
  </si>
  <si>
    <t>(platná od 01.03.2023 do 29.2.2024)</t>
  </si>
  <si>
    <t>Poplatok pre rok 2023 v €/t za zmesový komunálny odpad a veľkoobjemový odpad platný od 01.3.2023 do 29.2.2024</t>
  </si>
  <si>
    <r>
      <t>Množstvo vyzbieranej zložky KO za predchádzajúci rok v</t>
    </r>
    <r>
      <rPr>
        <b/>
        <i/>
        <sz val="12"/>
        <color theme="1"/>
        <rFont val="Calibri"/>
        <family val="2"/>
        <charset val="238"/>
        <scheme val="minor"/>
      </rPr>
      <t xml:space="preserve"> t</t>
    </r>
  </si>
  <si>
    <t>Hrabovka</t>
  </si>
  <si>
    <t>Marta Kunová, starostka</t>
  </si>
  <si>
    <t>Hrabovka 26, 913 32 Dolná Súča</t>
  </si>
  <si>
    <t>00311600</t>
  </si>
  <si>
    <t>0327432324</t>
  </si>
  <si>
    <t>obec.hrabovka@atlas.sk</t>
  </si>
  <si>
    <t>Mgr. Štefánková Janka</t>
  </si>
  <si>
    <t>V  Hrabovke</t>
  </si>
  <si>
    <t>dňa 16.2.2023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</si>
</sst>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\ &quot;€&quot;"/>
    <numFmt numFmtId="166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333333"/>
      <name val="Arial"/>
      <family val="2"/>
      <charset val="238"/>
    </font>
    <font>
      <vertAlign val="superscript"/>
      <sz val="12"/>
      <color rgb="FF333333"/>
      <name val="Arial"/>
      <family val="2"/>
      <charset val="238"/>
    </font>
    <font>
      <sz val="12"/>
      <color rgb="FF333333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4" xfId="0" applyFont="1" applyBorder="1" applyAlignment="1">
      <alignment horizontal="justify" vertical="center"/>
    </xf>
    <xf numFmtId="0" fontId="0" fillId="0" borderId="0" xfId="0" applyFont="1" applyFill="1" applyBorder="1" applyAlignment="1"/>
    <xf numFmtId="10" fontId="0" fillId="0" borderId="0" xfId="0" applyNumberFormat="1" applyFont="1" applyFill="1" applyBorder="1" applyAlignment="1"/>
    <xf numFmtId="164" fontId="0" fillId="0" borderId="0" xfId="0" applyNumberFormat="1" applyFont="1" applyAlignment="1"/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166" fontId="3" fillId="3" borderId="13" xfId="0" applyNumberFormat="1" applyFont="1" applyFill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166" fontId="3" fillId="3" borderId="14" xfId="0" applyNumberFormat="1" applyFont="1" applyFill="1" applyBorder="1" applyAlignment="1">
      <alignment horizontal="center"/>
    </xf>
    <xf numFmtId="166" fontId="3" fillId="3" borderId="1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/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justify" vertical="center"/>
    </xf>
    <xf numFmtId="0" fontId="13" fillId="0" borderId="0" xfId="0" applyFont="1" applyAlignment="1"/>
    <xf numFmtId="3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10" fontId="3" fillId="0" borderId="4" xfId="0" applyNumberFormat="1" applyFont="1" applyBorder="1"/>
    <xf numFmtId="165" fontId="3" fillId="0" borderId="4" xfId="0" applyNumberFormat="1" applyFont="1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Border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Fill="1" applyBorder="1"/>
    <xf numFmtId="10" fontId="3" fillId="0" borderId="0" xfId="0" applyNumberFormat="1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Border="1"/>
    <xf numFmtId="0" fontId="3" fillId="0" borderId="7" xfId="0" applyFont="1" applyBorder="1"/>
    <xf numFmtId="49" fontId="3" fillId="0" borderId="0" xfId="0" applyNumberFormat="1" applyFont="1"/>
    <xf numFmtId="49" fontId="3" fillId="0" borderId="0" xfId="0" applyNumberFormat="1" applyFont="1" applyAlignment="1"/>
    <xf numFmtId="10" fontId="1" fillId="2" borderId="9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10" fontId="1" fillId="2" borderId="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65" fontId="1" fillId="2" borderId="2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/>
    <xf numFmtId="0" fontId="14" fillId="4" borderId="4" xfId="0" applyFont="1" applyFill="1" applyBorder="1" applyAlignment="1">
      <alignment horizontal="center" vertical="center" wrapText="1"/>
    </xf>
    <xf numFmtId="3" fontId="1" fillId="0" borderId="0" xfId="0" applyNumberFormat="1" applyFont="1" applyBorder="1"/>
    <xf numFmtId="0" fontId="17" fillId="0" borderId="0" xfId="1" applyBorder="1"/>
    <xf numFmtId="3" fontId="3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17" fillId="0" borderId="4" xfId="1" applyNumberForma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180"/>
    </xf>
    <xf numFmtId="0" fontId="2" fillId="0" borderId="11" xfId="0" applyFont="1" applyBorder="1" applyAlignment="1">
      <alignment horizontal="center" vertical="center" textRotation="180"/>
    </xf>
    <xf numFmtId="164" fontId="5" fillId="3" borderId="16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18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4" fillId="5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e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180975</xdr:rowOff>
    </xdr:from>
    <xdr:to>
      <xdr:col>8</xdr:col>
      <xdr:colOff>19050</xdr:colOff>
      <xdr:row>6</xdr:row>
      <xdr:rowOff>180975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90600"/>
          <a:ext cx="44005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ec.hrabovka@atlas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8"/>
  <sheetViews>
    <sheetView showGridLines="0" workbookViewId="0">
      <selection activeCell="D31" sqref="D31"/>
    </sheetView>
  </sheetViews>
  <sheetFormatPr defaultRowHeight="15.75" x14ac:dyDescent="0.25"/>
  <cols>
    <col min="1" max="1" width="9.140625" style="36"/>
    <col min="2" max="2" width="11.140625" style="36" bestFit="1" customWidth="1"/>
    <col min="3" max="3" width="4.28515625" style="36" customWidth="1"/>
    <col min="4" max="4" width="80.28515625" style="36" customWidth="1"/>
    <col min="5" max="5" width="13.7109375" style="36" customWidth="1"/>
    <col min="6" max="6" width="10.42578125" style="36" customWidth="1"/>
    <col min="7" max="16384" width="9.140625" style="36"/>
  </cols>
  <sheetData>
    <row r="2" spans="2:6" x14ac:dyDescent="0.25">
      <c r="B2" s="41"/>
      <c r="C2" s="41"/>
      <c r="D2" s="41"/>
      <c r="E2" s="41"/>
      <c r="F2" s="41"/>
    </row>
    <row r="3" spans="2:6" ht="15" customHeight="1" x14ac:dyDescent="0.25">
      <c r="B3" s="39" t="s">
        <v>127</v>
      </c>
      <c r="C3" s="39"/>
      <c r="D3" s="59" t="s">
        <v>154</v>
      </c>
      <c r="E3" s="41"/>
      <c r="F3" s="41"/>
    </row>
    <row r="4" spans="2:6" ht="15" customHeight="1" x14ac:dyDescent="0.25">
      <c r="B4" s="39" t="s">
        <v>141</v>
      </c>
      <c r="C4" s="39"/>
      <c r="D4" s="59" t="s">
        <v>155</v>
      </c>
      <c r="E4" s="41"/>
      <c r="F4" s="41"/>
    </row>
    <row r="5" spans="2:6" ht="15" customHeight="1" x14ac:dyDescent="0.25">
      <c r="B5" s="39" t="s">
        <v>138</v>
      </c>
      <c r="C5" s="39"/>
      <c r="D5" s="60" t="s">
        <v>156</v>
      </c>
      <c r="E5" s="41"/>
      <c r="F5" s="41"/>
    </row>
    <row r="6" spans="2:6" ht="15" customHeight="1" x14ac:dyDescent="0.25">
      <c r="B6" s="39"/>
      <c r="C6" s="39"/>
      <c r="D6" s="40"/>
      <c r="E6" s="41"/>
      <c r="F6" s="41"/>
    </row>
    <row r="7" spans="2:6" ht="15" customHeight="1" x14ac:dyDescent="0.25">
      <c r="B7" s="39"/>
      <c r="C7" s="39"/>
      <c r="D7" s="40"/>
      <c r="E7" s="41"/>
      <c r="F7" s="41"/>
    </row>
    <row r="8" spans="2:6" ht="15" customHeight="1" x14ac:dyDescent="0.25">
      <c r="B8" s="39" t="s">
        <v>139</v>
      </c>
      <c r="C8" s="39"/>
      <c r="D8" s="60" t="s">
        <v>157</v>
      </c>
      <c r="E8" s="41"/>
      <c r="F8" s="41"/>
    </row>
    <row r="9" spans="2:6" ht="15.75" customHeight="1" x14ac:dyDescent="0.25">
      <c r="B9" s="39" t="s">
        <v>142</v>
      </c>
      <c r="C9" s="56"/>
      <c r="D9" s="60" t="s">
        <v>158</v>
      </c>
      <c r="E9" s="41"/>
      <c r="F9" s="41"/>
    </row>
    <row r="10" spans="2:6" x14ac:dyDescent="0.25">
      <c r="B10" s="39" t="s">
        <v>143</v>
      </c>
      <c r="C10" s="57"/>
      <c r="D10" s="61" t="s">
        <v>159</v>
      </c>
      <c r="E10" s="41"/>
      <c r="F10" s="41"/>
    </row>
    <row r="11" spans="2:6" x14ac:dyDescent="0.25">
      <c r="B11" s="41"/>
      <c r="C11" s="41"/>
      <c r="D11" s="40"/>
      <c r="E11" s="41"/>
      <c r="F11" s="41"/>
    </row>
    <row r="12" spans="2:6" x14ac:dyDescent="0.25">
      <c r="B12" s="39" t="s">
        <v>126</v>
      </c>
      <c r="C12" s="41"/>
      <c r="D12" s="60" t="s">
        <v>160</v>
      </c>
      <c r="E12" s="41"/>
      <c r="F12" s="41"/>
    </row>
    <row r="13" spans="2:6" x14ac:dyDescent="0.25">
      <c r="B13" s="41"/>
      <c r="C13" s="41"/>
      <c r="D13" s="42"/>
      <c r="E13" s="41"/>
      <c r="F13" s="41"/>
    </row>
    <row r="14" spans="2:6" x14ac:dyDescent="0.25">
      <c r="B14" s="41"/>
      <c r="C14" s="41"/>
      <c r="D14" s="42"/>
      <c r="E14" s="41"/>
      <c r="F14" s="41"/>
    </row>
    <row r="15" spans="2:6" x14ac:dyDescent="0.25">
      <c r="B15" s="41"/>
      <c r="C15" s="41"/>
      <c r="D15" s="42"/>
      <c r="E15" s="41"/>
      <c r="F15" s="41"/>
    </row>
    <row r="16" spans="2:6" x14ac:dyDescent="0.25">
      <c r="B16" s="41"/>
      <c r="C16" s="41"/>
      <c r="D16" s="42"/>
      <c r="E16" s="41"/>
      <c r="F16" s="41"/>
    </row>
    <row r="17" spans="2:6" x14ac:dyDescent="0.25">
      <c r="B17" s="41"/>
      <c r="C17" s="41"/>
      <c r="D17" s="42" t="s">
        <v>149</v>
      </c>
      <c r="E17" s="43">
        <f>'Výpočet vytriedenia v %'!C11</f>
        <v>0.31627972125923592</v>
      </c>
      <c r="F17" s="41"/>
    </row>
    <row r="18" spans="2:6" x14ac:dyDescent="0.25">
      <c r="B18" s="41"/>
      <c r="C18" s="41"/>
      <c r="D18" s="42"/>
      <c r="E18" s="43"/>
      <c r="F18" s="41"/>
    </row>
    <row r="19" spans="2:6" x14ac:dyDescent="0.25">
      <c r="B19" s="41"/>
      <c r="C19" s="41"/>
      <c r="D19" s="42"/>
      <c r="E19" s="41"/>
      <c r="F19" s="41"/>
    </row>
    <row r="20" spans="2:6" ht="33.75" x14ac:dyDescent="0.25">
      <c r="B20" s="41"/>
      <c r="C20" s="41"/>
      <c r="D20" s="44" t="s">
        <v>150</v>
      </c>
      <c r="E20" s="45">
        <f>'Výpočet vytriedenia v %'!C13</f>
        <v>22</v>
      </c>
      <c r="F20" s="41"/>
    </row>
    <row r="21" spans="2:6" x14ac:dyDescent="0.25">
      <c r="B21" s="41"/>
      <c r="C21" s="41"/>
      <c r="D21" s="42" t="s">
        <v>151</v>
      </c>
      <c r="E21" s="41"/>
      <c r="F21" s="41"/>
    </row>
    <row r="22" spans="2:6" x14ac:dyDescent="0.25">
      <c r="B22" s="41"/>
      <c r="C22" s="41"/>
      <c r="D22" s="42"/>
      <c r="E22" s="41"/>
      <c r="F22" s="41"/>
    </row>
    <row r="23" spans="2:6" x14ac:dyDescent="0.25">
      <c r="B23" s="41"/>
      <c r="C23" s="41"/>
      <c r="D23" s="42"/>
      <c r="E23" s="41"/>
      <c r="F23" s="41"/>
    </row>
    <row r="24" spans="2:6" x14ac:dyDescent="0.25">
      <c r="B24" s="41"/>
      <c r="C24" s="41"/>
      <c r="D24" s="42"/>
      <c r="E24" s="41"/>
      <c r="F24" s="41"/>
    </row>
    <row r="25" spans="2:6" x14ac:dyDescent="0.25">
      <c r="B25" s="41"/>
      <c r="C25" s="41"/>
      <c r="D25" s="42"/>
      <c r="E25" s="41"/>
      <c r="F25" s="41"/>
    </row>
    <row r="26" spans="2:6" x14ac:dyDescent="0.25">
      <c r="B26" s="41"/>
      <c r="C26" s="41"/>
      <c r="D26" s="42"/>
      <c r="E26" s="41"/>
      <c r="F26" s="41"/>
    </row>
    <row r="27" spans="2:6" x14ac:dyDescent="0.25">
      <c r="B27" s="41"/>
      <c r="C27" s="41"/>
      <c r="D27" s="42"/>
      <c r="E27" s="41"/>
      <c r="F27" s="41"/>
    </row>
    <row r="28" spans="2:6" x14ac:dyDescent="0.25">
      <c r="B28" s="41"/>
      <c r="C28" s="41"/>
      <c r="D28" s="42"/>
      <c r="E28" s="41"/>
      <c r="F28" s="41"/>
    </row>
    <row r="29" spans="2:6" x14ac:dyDescent="0.25">
      <c r="B29" s="41"/>
      <c r="C29" s="41"/>
      <c r="D29" s="42"/>
      <c r="E29" s="41"/>
      <c r="F29" s="41"/>
    </row>
    <row r="30" spans="2:6" x14ac:dyDescent="0.25">
      <c r="B30" s="41"/>
      <c r="C30" s="41"/>
      <c r="D30" s="42" t="s">
        <v>161</v>
      </c>
      <c r="E30" s="41"/>
      <c r="F30" s="41"/>
    </row>
    <row r="31" spans="2:6" x14ac:dyDescent="0.25">
      <c r="B31" s="41"/>
      <c r="C31" s="41"/>
      <c r="D31" s="42" t="s">
        <v>162</v>
      </c>
      <c r="E31" s="41" t="s">
        <v>140</v>
      </c>
      <c r="F31" s="41"/>
    </row>
    <row r="32" spans="2:6" x14ac:dyDescent="0.25">
      <c r="B32" s="41"/>
      <c r="C32" s="41"/>
      <c r="D32" s="42"/>
      <c r="E32" s="41" t="s">
        <v>136</v>
      </c>
      <c r="F32" s="41"/>
    </row>
    <row r="33" spans="2:6" x14ac:dyDescent="0.25">
      <c r="B33" s="41"/>
      <c r="C33" s="41"/>
      <c r="D33" s="41"/>
      <c r="E33" s="41"/>
      <c r="F33" s="41"/>
    </row>
    <row r="34" spans="2:6" x14ac:dyDescent="0.25">
      <c r="B34" s="41"/>
      <c r="C34" s="41"/>
      <c r="D34" s="41"/>
      <c r="E34" s="41"/>
      <c r="F34" s="41"/>
    </row>
    <row r="35" spans="2:6" x14ac:dyDescent="0.25">
      <c r="B35" s="41"/>
      <c r="C35" s="41"/>
      <c r="D35" s="41"/>
      <c r="E35" s="41"/>
      <c r="F35" s="41"/>
    </row>
    <row r="36" spans="2:6" x14ac:dyDescent="0.25">
      <c r="B36" s="41"/>
      <c r="C36" s="41"/>
      <c r="D36" s="41"/>
      <c r="E36" s="41"/>
      <c r="F36" s="41"/>
    </row>
    <row r="37" spans="2:6" x14ac:dyDescent="0.25">
      <c r="B37" s="41"/>
      <c r="C37" s="41"/>
      <c r="D37" s="41"/>
      <c r="E37" s="41"/>
      <c r="F37" s="41"/>
    </row>
    <row r="38" spans="2:6" x14ac:dyDescent="0.25">
      <c r="B38" s="41"/>
      <c r="C38" s="41"/>
      <c r="D38" s="41"/>
      <c r="E38" s="41"/>
      <c r="F38" s="41"/>
    </row>
  </sheetData>
  <hyperlinks>
    <hyperlink ref="D10" r:id="rId1"/>
  </hyperlinks>
  <pageMargins left="0.7" right="0.7" top="0.75" bottom="0.75" header="0.3" footer="0.3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showGridLines="0" tabSelected="1" topLeftCell="A2" zoomScale="85" zoomScaleNormal="85" workbookViewId="0">
      <selection activeCell="D5" sqref="D5"/>
    </sheetView>
  </sheetViews>
  <sheetFormatPr defaultColWidth="9.140625" defaultRowHeight="15" x14ac:dyDescent="0.25"/>
  <cols>
    <col min="1" max="1" width="12" style="5" customWidth="1"/>
    <col min="2" max="2" width="88" style="5" customWidth="1"/>
    <col min="3" max="3" width="7" style="5" bestFit="1" customWidth="1"/>
    <col min="4" max="5" width="26" style="5" customWidth="1"/>
    <col min="6" max="8" width="9.140625" style="5"/>
    <col min="9" max="9" width="9.140625" style="5" customWidth="1"/>
    <col min="10" max="10" width="0.5703125" style="5" customWidth="1"/>
    <col min="11" max="16384" width="9.140625" style="5"/>
  </cols>
  <sheetData>
    <row r="1" spans="1:17" ht="15.75" x14ac:dyDescent="0.25">
      <c r="B1" s="47" t="str">
        <f>Hlavička!D3</f>
        <v>Hrabovka</v>
      </c>
      <c r="C1" s="47" t="str">
        <f>Hlavička!B8</f>
        <v>IČO:</v>
      </c>
      <c r="D1" s="48" t="str">
        <f>Hlavička!D8</f>
        <v>00311600</v>
      </c>
    </row>
    <row r="2" spans="1:17" ht="48" thickBot="1" x14ac:dyDescent="0.3">
      <c r="A2" s="3" t="s">
        <v>49</v>
      </c>
      <c r="B2" s="3" t="s">
        <v>50</v>
      </c>
      <c r="C2" s="62" t="s">
        <v>110</v>
      </c>
      <c r="D2" s="4" t="s">
        <v>120</v>
      </c>
      <c r="E2" s="3" t="s">
        <v>119</v>
      </c>
    </row>
    <row r="3" spans="1:17" ht="15" customHeight="1" x14ac:dyDescent="0.25">
      <c r="A3" s="6" t="s">
        <v>0</v>
      </c>
      <c r="B3" s="6" t="s">
        <v>1</v>
      </c>
      <c r="C3" s="63"/>
      <c r="D3" s="17">
        <v>3.8</v>
      </c>
      <c r="E3" s="18">
        <f>D3*1000</f>
        <v>3800</v>
      </c>
      <c r="G3" s="64" t="s">
        <v>115</v>
      </c>
      <c r="H3" s="65"/>
      <c r="I3" s="65"/>
      <c r="J3" s="65"/>
      <c r="K3" s="65"/>
      <c r="L3" s="65"/>
      <c r="M3" s="65"/>
      <c r="N3" s="66"/>
    </row>
    <row r="4" spans="1:17" ht="15" customHeight="1" x14ac:dyDescent="0.25">
      <c r="A4" s="6" t="s">
        <v>2</v>
      </c>
      <c r="B4" s="6" t="s">
        <v>3</v>
      </c>
      <c r="C4" s="63"/>
      <c r="D4" s="19">
        <v>8.4600000000000009</v>
      </c>
      <c r="E4" s="18">
        <f t="shared" ref="E4:E55" si="0">D4*1000</f>
        <v>8460</v>
      </c>
      <c r="G4" s="67"/>
      <c r="H4" s="68"/>
      <c r="I4" s="68"/>
      <c r="J4" s="68"/>
      <c r="K4" s="68"/>
      <c r="L4" s="68"/>
      <c r="M4" s="68"/>
      <c r="N4" s="69"/>
    </row>
    <row r="5" spans="1:17" ht="15" customHeight="1" x14ac:dyDescent="0.25">
      <c r="A5" s="6" t="s">
        <v>4</v>
      </c>
      <c r="B5" s="6" t="s">
        <v>51</v>
      </c>
      <c r="C5" s="63"/>
      <c r="D5" s="19">
        <v>0.41</v>
      </c>
      <c r="E5" s="18">
        <f t="shared" si="0"/>
        <v>410</v>
      </c>
      <c r="G5" s="67"/>
      <c r="H5" s="68"/>
      <c r="I5" s="68"/>
      <c r="J5" s="68"/>
      <c r="K5" s="68"/>
      <c r="L5" s="68"/>
      <c r="M5" s="68"/>
      <c r="N5" s="69"/>
    </row>
    <row r="6" spans="1:17" ht="15" customHeight="1" thickBot="1" x14ac:dyDescent="0.3">
      <c r="A6" s="6" t="s">
        <v>52</v>
      </c>
      <c r="B6" s="6" t="s">
        <v>53</v>
      </c>
      <c r="C6" s="63"/>
      <c r="D6" s="19">
        <v>1.05</v>
      </c>
      <c r="E6" s="18">
        <f t="shared" si="0"/>
        <v>1050</v>
      </c>
      <c r="G6" s="70"/>
      <c r="H6" s="71"/>
      <c r="I6" s="71"/>
      <c r="J6" s="71"/>
      <c r="K6" s="71"/>
      <c r="L6" s="71"/>
      <c r="M6" s="71"/>
      <c r="N6" s="72"/>
    </row>
    <row r="7" spans="1:17" ht="31.5" x14ac:dyDescent="0.25">
      <c r="A7" s="6" t="s">
        <v>54</v>
      </c>
      <c r="B7" s="6" t="s">
        <v>55</v>
      </c>
      <c r="C7" s="63"/>
      <c r="D7" s="19"/>
      <c r="E7" s="18">
        <f t="shared" si="0"/>
        <v>0</v>
      </c>
      <c r="J7" s="7"/>
      <c r="K7" s="7"/>
      <c r="L7" s="7"/>
      <c r="M7" s="7"/>
      <c r="N7" s="1"/>
      <c r="O7" s="2"/>
      <c r="P7" s="2"/>
      <c r="Q7" s="2"/>
    </row>
    <row r="8" spans="1:17" ht="15" customHeight="1" x14ac:dyDescent="0.25">
      <c r="A8" s="6" t="s">
        <v>6</v>
      </c>
      <c r="B8" s="6" t="s">
        <v>7</v>
      </c>
      <c r="C8" s="63"/>
      <c r="D8" s="19">
        <v>0.18</v>
      </c>
      <c r="E8" s="18">
        <f t="shared" si="0"/>
        <v>180</v>
      </c>
      <c r="J8" s="7"/>
      <c r="K8" s="7"/>
      <c r="L8" s="7"/>
      <c r="M8" s="7"/>
      <c r="N8" s="1"/>
      <c r="O8" s="7"/>
      <c r="P8" s="7"/>
      <c r="Q8" s="7"/>
    </row>
    <row r="9" spans="1:17" ht="15" customHeight="1" x14ac:dyDescent="0.25">
      <c r="A9" s="6" t="s">
        <v>8</v>
      </c>
      <c r="B9" s="6" t="s">
        <v>9</v>
      </c>
      <c r="C9" s="63"/>
      <c r="D9" s="19">
        <v>0.82099999999999995</v>
      </c>
      <c r="E9" s="18">
        <f t="shared" si="0"/>
        <v>821</v>
      </c>
      <c r="J9" s="7"/>
      <c r="K9" s="7"/>
      <c r="L9" s="7"/>
      <c r="M9" s="7"/>
      <c r="N9" s="7"/>
      <c r="O9" s="7"/>
      <c r="P9" s="7"/>
      <c r="Q9" s="7"/>
    </row>
    <row r="10" spans="1:17" ht="15" customHeight="1" x14ac:dyDescent="0.25">
      <c r="A10" s="6" t="s">
        <v>10</v>
      </c>
      <c r="B10" s="6" t="s">
        <v>11</v>
      </c>
      <c r="C10" s="63"/>
      <c r="D10" s="19"/>
      <c r="E10" s="18">
        <f t="shared" si="0"/>
        <v>0</v>
      </c>
      <c r="J10" s="7"/>
      <c r="K10" s="7"/>
      <c r="L10" s="7"/>
      <c r="M10" s="8"/>
      <c r="N10" s="7"/>
      <c r="O10" s="7"/>
      <c r="P10" s="7"/>
      <c r="Q10" s="7"/>
    </row>
    <row r="11" spans="1:17" ht="15" customHeight="1" x14ac:dyDescent="0.25">
      <c r="A11" s="6" t="s">
        <v>56</v>
      </c>
      <c r="B11" s="6" t="s">
        <v>57</v>
      </c>
      <c r="C11" s="63"/>
      <c r="D11" s="19"/>
      <c r="E11" s="18">
        <f t="shared" si="0"/>
        <v>0</v>
      </c>
    </row>
    <row r="12" spans="1:17" ht="15" customHeight="1" x14ac:dyDescent="0.25">
      <c r="A12" s="6" t="s">
        <v>58</v>
      </c>
      <c r="B12" s="6" t="s">
        <v>59</v>
      </c>
      <c r="C12" s="63"/>
      <c r="D12" s="19"/>
      <c r="E12" s="18">
        <f t="shared" si="0"/>
        <v>0</v>
      </c>
    </row>
    <row r="13" spans="1:17" ht="15" customHeight="1" x14ac:dyDescent="0.25">
      <c r="A13" s="6" t="s">
        <v>60</v>
      </c>
      <c r="B13" s="6" t="s">
        <v>61</v>
      </c>
      <c r="C13" s="63"/>
      <c r="D13" s="19"/>
      <c r="E13" s="18">
        <f t="shared" si="0"/>
        <v>0</v>
      </c>
    </row>
    <row r="14" spans="1:17" ht="15" customHeight="1" x14ac:dyDescent="0.25">
      <c r="A14" s="6" t="s">
        <v>62</v>
      </c>
      <c r="B14" s="6" t="s">
        <v>63</v>
      </c>
      <c r="C14" s="63"/>
      <c r="D14" s="19"/>
      <c r="E14" s="18">
        <f t="shared" si="0"/>
        <v>0</v>
      </c>
    </row>
    <row r="15" spans="1:17" ht="15" customHeight="1" x14ac:dyDescent="0.25">
      <c r="A15" s="6" t="s">
        <v>64</v>
      </c>
      <c r="B15" s="6" t="s">
        <v>65</v>
      </c>
      <c r="C15" s="63"/>
      <c r="D15" s="19"/>
      <c r="E15" s="18">
        <f t="shared" si="0"/>
        <v>0</v>
      </c>
    </row>
    <row r="16" spans="1:17" ht="15" customHeight="1" x14ac:dyDescent="0.25">
      <c r="A16" s="6" t="s">
        <v>12</v>
      </c>
      <c r="B16" s="6" t="s">
        <v>13</v>
      </c>
      <c r="C16" s="63"/>
      <c r="D16" s="19"/>
      <c r="E16" s="18">
        <f t="shared" si="0"/>
        <v>0</v>
      </c>
    </row>
    <row r="17" spans="1:10" ht="15" customHeight="1" x14ac:dyDescent="0.25">
      <c r="A17" s="6" t="s">
        <v>14</v>
      </c>
      <c r="B17" s="6" t="s">
        <v>15</v>
      </c>
      <c r="C17" s="63"/>
      <c r="D17" s="19"/>
      <c r="E17" s="18">
        <f t="shared" si="0"/>
        <v>0</v>
      </c>
    </row>
    <row r="18" spans="1:10" ht="15" customHeight="1" x14ac:dyDescent="0.25">
      <c r="A18" s="6" t="s">
        <v>16</v>
      </c>
      <c r="B18" s="6" t="s">
        <v>17</v>
      </c>
      <c r="C18" s="63"/>
      <c r="D18" s="19">
        <v>5.1999999999999998E-2</v>
      </c>
      <c r="E18" s="18">
        <f t="shared" si="0"/>
        <v>52</v>
      </c>
    </row>
    <row r="19" spans="1:10" ht="15" customHeight="1" x14ac:dyDescent="0.25">
      <c r="A19" s="6" t="s">
        <v>18</v>
      </c>
      <c r="B19" s="6" t="s">
        <v>19</v>
      </c>
      <c r="C19" s="63"/>
      <c r="D19" s="19"/>
      <c r="E19" s="18">
        <f t="shared" si="0"/>
        <v>0</v>
      </c>
    </row>
    <row r="20" spans="1:10" ht="15" customHeight="1" x14ac:dyDescent="0.25">
      <c r="A20" s="6" t="s">
        <v>66</v>
      </c>
      <c r="B20" s="6" t="s">
        <v>67</v>
      </c>
      <c r="C20" s="63"/>
      <c r="D20" s="19"/>
      <c r="E20" s="18">
        <f t="shared" si="0"/>
        <v>0</v>
      </c>
    </row>
    <row r="21" spans="1:10" ht="15" customHeight="1" x14ac:dyDescent="0.25">
      <c r="A21" s="6" t="s">
        <v>68</v>
      </c>
      <c r="B21" s="6" t="s">
        <v>69</v>
      </c>
      <c r="C21" s="63"/>
      <c r="D21" s="19"/>
      <c r="E21" s="18">
        <f t="shared" si="0"/>
        <v>0</v>
      </c>
      <c r="J21" s="9">
        <f>SUM(D3+D4+D5+D8+D9+D10+D16+D17+D18+D19+D26+D27+D28+D29+D31+D32+D33+D34+D35+D36+D37+D38+D39+D40+D44)</f>
        <v>35.077999999999996</v>
      </c>
    </row>
    <row r="22" spans="1:10" ht="15" customHeight="1" x14ac:dyDescent="0.25">
      <c r="A22" s="6" t="s">
        <v>70</v>
      </c>
      <c r="B22" s="6" t="s">
        <v>71</v>
      </c>
      <c r="C22" s="63"/>
      <c r="D22" s="19"/>
      <c r="E22" s="18">
        <f t="shared" si="0"/>
        <v>0</v>
      </c>
    </row>
    <row r="23" spans="1:10" ht="15" customHeight="1" x14ac:dyDescent="0.25">
      <c r="A23" s="10" t="s">
        <v>72</v>
      </c>
      <c r="B23" s="10" t="s">
        <v>73</v>
      </c>
      <c r="C23" s="63"/>
      <c r="D23" s="19"/>
      <c r="E23" s="18">
        <f t="shared" si="0"/>
        <v>0</v>
      </c>
    </row>
    <row r="24" spans="1:10" ht="15" customHeight="1" x14ac:dyDescent="0.25">
      <c r="A24" s="10" t="s">
        <v>74</v>
      </c>
      <c r="B24" s="10" t="s">
        <v>75</v>
      </c>
      <c r="C24" s="63"/>
      <c r="D24" s="19"/>
      <c r="E24" s="18">
        <f t="shared" si="0"/>
        <v>0</v>
      </c>
    </row>
    <row r="25" spans="1:10" ht="15" customHeight="1" x14ac:dyDescent="0.25">
      <c r="A25" s="10" t="s">
        <v>76</v>
      </c>
      <c r="B25" s="10" t="s">
        <v>77</v>
      </c>
      <c r="C25" s="63"/>
      <c r="D25" s="19"/>
      <c r="E25" s="18">
        <f t="shared" si="0"/>
        <v>0</v>
      </c>
    </row>
    <row r="26" spans="1:10" ht="31.5" x14ac:dyDescent="0.25">
      <c r="A26" s="10" t="s">
        <v>20</v>
      </c>
      <c r="B26" s="10" t="s">
        <v>21</v>
      </c>
      <c r="C26" s="63"/>
      <c r="D26" s="19"/>
      <c r="E26" s="18">
        <f t="shared" si="0"/>
        <v>0</v>
      </c>
    </row>
    <row r="27" spans="1:10" ht="15" customHeight="1" x14ac:dyDescent="0.25">
      <c r="A27" s="6" t="s">
        <v>22</v>
      </c>
      <c r="B27" s="6" t="s">
        <v>78</v>
      </c>
      <c r="C27" s="63"/>
      <c r="D27" s="19">
        <v>0.02</v>
      </c>
      <c r="E27" s="18">
        <f t="shared" si="0"/>
        <v>20</v>
      </c>
    </row>
    <row r="28" spans="1:10" ht="31.5" x14ac:dyDescent="0.25">
      <c r="A28" s="6" t="s">
        <v>24</v>
      </c>
      <c r="B28" s="6" t="s">
        <v>116</v>
      </c>
      <c r="C28" s="63"/>
      <c r="D28" s="19"/>
      <c r="E28" s="18">
        <f t="shared" si="0"/>
        <v>0</v>
      </c>
    </row>
    <row r="29" spans="1:10" ht="31.5" x14ac:dyDescent="0.25">
      <c r="A29" s="6" t="s">
        <v>25</v>
      </c>
      <c r="B29" s="6" t="s">
        <v>79</v>
      </c>
      <c r="C29" s="63"/>
      <c r="D29" s="19">
        <v>0.03</v>
      </c>
      <c r="E29" s="18">
        <f t="shared" si="0"/>
        <v>30</v>
      </c>
    </row>
    <row r="30" spans="1:10" ht="15.75" x14ac:dyDescent="0.25">
      <c r="A30" s="6" t="s">
        <v>80</v>
      </c>
      <c r="B30" s="6" t="s">
        <v>81</v>
      </c>
      <c r="C30" s="63"/>
      <c r="D30" s="19"/>
      <c r="E30" s="18">
        <f t="shared" si="0"/>
        <v>0</v>
      </c>
    </row>
    <row r="31" spans="1:10" ht="15.75" x14ac:dyDescent="0.25">
      <c r="A31" s="6" t="s">
        <v>27</v>
      </c>
      <c r="B31" s="6" t="s">
        <v>28</v>
      </c>
      <c r="C31" s="63"/>
      <c r="D31" s="19"/>
      <c r="E31" s="18">
        <f t="shared" si="0"/>
        <v>0</v>
      </c>
    </row>
    <row r="32" spans="1:10" ht="15.75" x14ac:dyDescent="0.25">
      <c r="A32" s="6" t="s">
        <v>29</v>
      </c>
      <c r="B32" s="6" t="s">
        <v>30</v>
      </c>
      <c r="C32" s="63"/>
      <c r="D32" s="19">
        <v>14.31</v>
      </c>
      <c r="E32" s="18">
        <f t="shared" si="0"/>
        <v>14310</v>
      </c>
    </row>
    <row r="33" spans="1:5" ht="15.75" x14ac:dyDescent="0.25">
      <c r="A33" s="6" t="s">
        <v>31</v>
      </c>
      <c r="B33" s="6" t="s">
        <v>32</v>
      </c>
      <c r="C33" s="63"/>
      <c r="D33" s="19">
        <v>0.29499999999999998</v>
      </c>
      <c r="E33" s="18">
        <f t="shared" si="0"/>
        <v>295</v>
      </c>
    </row>
    <row r="34" spans="1:5" ht="15.75" x14ac:dyDescent="0.25">
      <c r="A34" s="6" t="s">
        <v>33</v>
      </c>
      <c r="B34" s="6" t="s">
        <v>34</v>
      </c>
      <c r="C34" s="63"/>
      <c r="D34" s="19">
        <v>6.3E-2</v>
      </c>
      <c r="E34" s="18">
        <f t="shared" si="0"/>
        <v>63</v>
      </c>
    </row>
    <row r="35" spans="1:5" ht="15.75" x14ac:dyDescent="0.25">
      <c r="A35" s="6" t="s">
        <v>35</v>
      </c>
      <c r="B35" s="6" t="s">
        <v>36</v>
      </c>
      <c r="C35" s="63"/>
      <c r="D35" s="19">
        <v>0.10100000000000001</v>
      </c>
      <c r="E35" s="18">
        <f t="shared" si="0"/>
        <v>101</v>
      </c>
    </row>
    <row r="36" spans="1:5" ht="15.75" x14ac:dyDescent="0.25">
      <c r="A36" s="6" t="s">
        <v>37</v>
      </c>
      <c r="B36" s="6" t="s">
        <v>38</v>
      </c>
      <c r="C36" s="63"/>
      <c r="D36" s="19"/>
      <c r="E36" s="18">
        <f t="shared" si="0"/>
        <v>0</v>
      </c>
    </row>
    <row r="37" spans="1:5" ht="15.75" x14ac:dyDescent="0.25">
      <c r="A37" s="6" t="s">
        <v>39</v>
      </c>
      <c r="B37" s="6" t="s">
        <v>40</v>
      </c>
      <c r="C37" s="63"/>
      <c r="D37" s="19"/>
      <c r="E37" s="18">
        <f t="shared" si="0"/>
        <v>0</v>
      </c>
    </row>
    <row r="38" spans="1:5" ht="15.75" x14ac:dyDescent="0.25">
      <c r="A38" s="6" t="s">
        <v>41</v>
      </c>
      <c r="B38" s="6" t="s">
        <v>42</v>
      </c>
      <c r="C38" s="63"/>
      <c r="D38" s="19">
        <v>6.5359999999999996</v>
      </c>
      <c r="E38" s="18">
        <f t="shared" si="0"/>
        <v>6536</v>
      </c>
    </row>
    <row r="39" spans="1:5" ht="15.75" x14ac:dyDescent="0.25">
      <c r="A39" s="6" t="s">
        <v>43</v>
      </c>
      <c r="B39" s="6" t="s">
        <v>44</v>
      </c>
      <c r="C39" s="63"/>
      <c r="D39" s="19"/>
      <c r="E39" s="18">
        <f t="shared" si="0"/>
        <v>0</v>
      </c>
    </row>
    <row r="40" spans="1:5" ht="15.75" x14ac:dyDescent="0.25">
      <c r="A40" s="6" t="s">
        <v>45</v>
      </c>
      <c r="B40" s="6" t="s">
        <v>46</v>
      </c>
      <c r="C40" s="63"/>
      <c r="D40" s="19"/>
      <c r="E40" s="18">
        <f t="shared" si="0"/>
        <v>0</v>
      </c>
    </row>
    <row r="41" spans="1:5" ht="15.75" x14ac:dyDescent="0.25">
      <c r="A41" s="6" t="s">
        <v>82</v>
      </c>
      <c r="B41" s="6" t="s">
        <v>83</v>
      </c>
      <c r="C41" s="63"/>
      <c r="D41" s="19"/>
      <c r="E41" s="18">
        <f t="shared" si="0"/>
        <v>0</v>
      </c>
    </row>
    <row r="42" spans="1:5" ht="15.75" x14ac:dyDescent="0.25">
      <c r="A42" s="6" t="s">
        <v>84</v>
      </c>
      <c r="B42" s="6" t="s">
        <v>85</v>
      </c>
      <c r="C42" s="63"/>
      <c r="D42" s="19"/>
      <c r="E42" s="18">
        <f t="shared" si="0"/>
        <v>0</v>
      </c>
    </row>
    <row r="43" spans="1:5" ht="15.75" x14ac:dyDescent="0.25">
      <c r="A43" s="6" t="s">
        <v>86</v>
      </c>
      <c r="B43" s="6" t="s">
        <v>87</v>
      </c>
      <c r="C43" s="63"/>
      <c r="D43" s="19"/>
      <c r="E43" s="18">
        <f t="shared" si="0"/>
        <v>0</v>
      </c>
    </row>
    <row r="44" spans="1:5" ht="15.75" x14ac:dyDescent="0.25">
      <c r="A44" s="6" t="s">
        <v>47</v>
      </c>
      <c r="B44" s="6" t="s">
        <v>48</v>
      </c>
      <c r="C44" s="63"/>
      <c r="D44" s="19"/>
      <c r="E44" s="18">
        <f t="shared" si="0"/>
        <v>0</v>
      </c>
    </row>
    <row r="45" spans="1:5" ht="15.75" x14ac:dyDescent="0.25">
      <c r="A45" s="6" t="s">
        <v>88</v>
      </c>
      <c r="B45" s="6" t="s">
        <v>89</v>
      </c>
      <c r="C45" s="63"/>
      <c r="D45" s="19"/>
      <c r="E45" s="18">
        <f t="shared" si="0"/>
        <v>0</v>
      </c>
    </row>
    <row r="46" spans="1:5" ht="15.75" x14ac:dyDescent="0.25">
      <c r="A46" s="6" t="s">
        <v>90</v>
      </c>
      <c r="B46" s="6" t="s">
        <v>91</v>
      </c>
      <c r="C46" s="63"/>
      <c r="D46" s="19"/>
      <c r="E46" s="18">
        <f t="shared" si="0"/>
        <v>0</v>
      </c>
    </row>
    <row r="47" spans="1:5" ht="15.75" x14ac:dyDescent="0.25">
      <c r="A47" s="6" t="s">
        <v>92</v>
      </c>
      <c r="B47" s="6" t="s">
        <v>93</v>
      </c>
      <c r="C47" s="63"/>
      <c r="D47" s="19"/>
      <c r="E47" s="18">
        <f t="shared" si="0"/>
        <v>0</v>
      </c>
    </row>
    <row r="48" spans="1:5" ht="15.75" x14ac:dyDescent="0.25">
      <c r="A48" s="10" t="s">
        <v>94</v>
      </c>
      <c r="B48" s="10" t="s">
        <v>95</v>
      </c>
      <c r="C48" s="63"/>
      <c r="D48" s="19"/>
      <c r="E48" s="18">
        <f t="shared" si="0"/>
        <v>0</v>
      </c>
    </row>
    <row r="49" spans="1:5" ht="15.75" x14ac:dyDescent="0.25">
      <c r="A49" s="10" t="s">
        <v>96</v>
      </c>
      <c r="B49" s="10" t="s">
        <v>97</v>
      </c>
      <c r="C49" s="63"/>
      <c r="D49" s="19"/>
      <c r="E49" s="18">
        <f t="shared" si="0"/>
        <v>0</v>
      </c>
    </row>
    <row r="50" spans="1:5" ht="15.75" x14ac:dyDescent="0.25">
      <c r="A50" s="10" t="s">
        <v>98</v>
      </c>
      <c r="B50" s="10" t="s">
        <v>99</v>
      </c>
      <c r="C50" s="63"/>
      <c r="D50" s="19"/>
      <c r="E50" s="18">
        <f t="shared" si="0"/>
        <v>0</v>
      </c>
    </row>
    <row r="51" spans="1:5" ht="15.75" x14ac:dyDescent="0.25">
      <c r="A51" s="10" t="s">
        <v>100</v>
      </c>
      <c r="B51" s="10" t="s">
        <v>101</v>
      </c>
      <c r="C51" s="63"/>
      <c r="D51" s="19"/>
      <c r="E51" s="18">
        <f t="shared" si="0"/>
        <v>0</v>
      </c>
    </row>
    <row r="52" spans="1:5" ht="15.75" x14ac:dyDescent="0.25">
      <c r="A52" s="6" t="s">
        <v>102</v>
      </c>
      <c r="B52" s="6" t="s">
        <v>103</v>
      </c>
      <c r="C52" s="63"/>
      <c r="D52" s="19"/>
      <c r="E52" s="18">
        <f t="shared" si="0"/>
        <v>0</v>
      </c>
    </row>
    <row r="53" spans="1:5" ht="15.75" x14ac:dyDescent="0.25">
      <c r="A53" s="6" t="s">
        <v>104</v>
      </c>
      <c r="B53" s="6" t="s">
        <v>105</v>
      </c>
      <c r="C53" s="63"/>
      <c r="D53" s="19"/>
      <c r="E53" s="18">
        <f t="shared" si="0"/>
        <v>0</v>
      </c>
    </row>
    <row r="54" spans="1:5" ht="15.75" x14ac:dyDescent="0.25">
      <c r="A54" s="6" t="s">
        <v>106</v>
      </c>
      <c r="B54" s="6" t="s">
        <v>107</v>
      </c>
      <c r="C54" s="63"/>
      <c r="D54" s="19"/>
      <c r="E54" s="18">
        <f t="shared" si="0"/>
        <v>0</v>
      </c>
    </row>
    <row r="55" spans="1:5" ht="16.5" thickBot="1" x14ac:dyDescent="0.3">
      <c r="A55" s="11" t="s">
        <v>108</v>
      </c>
      <c r="B55" s="11" t="s">
        <v>109</v>
      </c>
      <c r="C55" s="63"/>
      <c r="D55" s="20">
        <v>78.099999999999994</v>
      </c>
      <c r="E55" s="18">
        <f t="shared" si="0"/>
        <v>78100</v>
      </c>
    </row>
    <row r="56" spans="1:5" ht="15.75" x14ac:dyDescent="0.25">
      <c r="A56" s="12"/>
      <c r="B56" s="12" t="s">
        <v>118</v>
      </c>
      <c r="D56" s="21">
        <f>SUM(D3:D55)</f>
        <v>114.22799999999999</v>
      </c>
      <c r="E56" s="22">
        <f>SUM(E3:E55)</f>
        <v>114228</v>
      </c>
    </row>
    <row r="57" spans="1:5" ht="15.75" x14ac:dyDescent="0.25">
      <c r="A57" s="13"/>
      <c r="B57" s="28"/>
      <c r="C57" s="29"/>
      <c r="D57" s="31"/>
      <c r="E57" s="30"/>
    </row>
    <row r="58" spans="1:5" ht="15.75" x14ac:dyDescent="0.25">
      <c r="A58" s="13"/>
      <c r="B58" s="13"/>
    </row>
    <row r="59" spans="1:5" ht="15.75" x14ac:dyDescent="0.25">
      <c r="A59" s="13"/>
      <c r="B59" s="13"/>
    </row>
    <row r="60" spans="1:5" ht="15.75" x14ac:dyDescent="0.25">
      <c r="A60" s="13"/>
      <c r="B60" s="13"/>
    </row>
    <row r="61" spans="1:5" ht="15.75" x14ac:dyDescent="0.25">
      <c r="A61" s="13"/>
      <c r="B61" s="37"/>
    </row>
    <row r="62" spans="1:5" ht="15.75" x14ac:dyDescent="0.25">
      <c r="A62" s="13"/>
      <c r="B62" s="13"/>
    </row>
    <row r="63" spans="1:5" ht="15.75" x14ac:dyDescent="0.25">
      <c r="A63" s="13"/>
      <c r="B63" s="13"/>
    </row>
    <row r="64" spans="1:5" ht="15.75" x14ac:dyDescent="0.25">
      <c r="A64" s="13"/>
      <c r="B64" s="13"/>
    </row>
    <row r="65" spans="1:2" ht="15.75" x14ac:dyDescent="0.25">
      <c r="A65" s="13"/>
      <c r="B65" s="13"/>
    </row>
    <row r="66" spans="1:2" ht="15.75" x14ac:dyDescent="0.25">
      <c r="A66" s="13"/>
      <c r="B66" s="13"/>
    </row>
    <row r="67" spans="1:2" ht="15.75" x14ac:dyDescent="0.25">
      <c r="A67" s="13"/>
      <c r="B67" s="13"/>
    </row>
    <row r="68" spans="1:2" ht="15.75" x14ac:dyDescent="0.25">
      <c r="A68" s="13"/>
      <c r="B68" s="13"/>
    </row>
    <row r="69" spans="1:2" ht="15.75" x14ac:dyDescent="0.25">
      <c r="A69" s="13"/>
      <c r="B69" s="13"/>
    </row>
    <row r="70" spans="1:2" ht="15.75" x14ac:dyDescent="0.25">
      <c r="A70" s="13"/>
      <c r="B70" s="13"/>
    </row>
    <row r="71" spans="1:2" ht="15.75" x14ac:dyDescent="0.25">
      <c r="A71" s="13"/>
      <c r="B71" s="13"/>
    </row>
    <row r="72" spans="1:2" ht="15.75" x14ac:dyDescent="0.25">
      <c r="A72" s="13"/>
      <c r="B72" s="13"/>
    </row>
    <row r="73" spans="1:2" ht="15.75" x14ac:dyDescent="0.25">
      <c r="A73" s="14"/>
      <c r="B73" s="14"/>
    </row>
    <row r="74" spans="1:2" ht="15.75" x14ac:dyDescent="0.25">
      <c r="A74" s="14"/>
      <c r="B74" s="14"/>
    </row>
    <row r="75" spans="1:2" ht="15.75" x14ac:dyDescent="0.25">
      <c r="A75" s="14"/>
      <c r="B75" s="14"/>
    </row>
    <row r="76" spans="1:2" ht="15.75" x14ac:dyDescent="0.25">
      <c r="A76" s="14"/>
      <c r="B76" s="14"/>
    </row>
  </sheetData>
  <mergeCells count="2">
    <mergeCell ref="C2:C55"/>
    <mergeCell ref="G3:N6"/>
  </mergeCells>
  <pageMargins left="0.7" right="0.7" top="0.75" bottom="0.75" header="0.3" footer="0.3"/>
  <pageSetup paperSize="9" scale="55" orientation="portrait" r:id="rId1"/>
  <ignoredErrors>
    <ignoredError sqref="A3:A55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99C38-FDD1-4143-B4BC-4A727A25212F}">
            <xm:f>Mzložky!$A$6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" operator="equal" id="{ED63D6A3-4638-45FD-BF0C-180512DEE074}">
            <xm:f>Mzložky!$A$28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418A5F13-82AC-4F4A-81AE-A0D6643A6D6D}">
            <xm:f>Mzložky!$A$27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CBA0DB33-980C-456B-A4B9-423F8DE91758}">
            <xm:f>Mzložky!$A$26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204A2279-B4F0-408A-BA40-668453A2F997}">
            <xm:f>Mzložky!$A$25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59B98B82-F88A-4336-9BB6-F372F1F015CB}">
            <xm:f>Mzložky!$A$24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7" operator="equal" id="{E9144E47-5A85-4D5B-886B-8DD82B059D94}">
            <xm:f>Mzložky!$A$23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47274AF7-093C-49E7-A669-8DAE93FE266E}">
            <xm:f>Mzložky!$A$22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9" operator="equal" id="{E9AB67DD-B6AA-40BD-90B1-EA148250A961}">
            <xm:f>Mzložky!$A$21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0" operator="equal" id="{08645BB3-DA8A-4E4B-A858-0F834440575D}">
            <xm:f>Mzložky!$A$20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equal" id="{838A8D3C-83E3-4050-B3AE-F1411F19F79D}">
            <xm:f>Mzložky!$A$19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equal" id="{6128C7FC-995A-4542-874F-14EED9A7C76B}">
            <xm:f>Mzložky!$A$18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" operator="equal" id="{E748EBC9-ACFB-4E7B-9944-117AD90DA4F3}">
            <xm:f>Mzložky!$A$17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equal" id="{D8D9D1D5-4C70-43E7-ABEB-6DDDD17A29CE}">
            <xm:f>Mzložky!$A$16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equal" id="{63F339AF-FDF8-4F14-BC0E-DE357AD06E68}">
            <xm:f>Mzložky!$A$15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6" operator="equal" id="{972AC9ED-EA31-42C2-9131-799BCA1ABC57}">
            <xm:f>Mzložky!$A$14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" operator="equal" id="{DBE4179A-2CFC-48AC-BC56-1E6C3C74AB81}">
            <xm:f>Mzložky!$A$13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equal" id="{245000F5-DF43-4887-8155-88A9839767D6}">
            <xm:f>Mzložky!$A$12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9" operator="equal" id="{9B3426D8-4609-4D66-A8C9-5748AB8DEC05}">
            <xm:f>Mzložky!$A$11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0" operator="equal" id="{6531F154-B538-4CFF-A072-987CBE4F816D}">
            <xm:f>Mzložky!$A$10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1" operator="equal" id="{A160161C-4BC0-453F-878B-1A6618167F67}">
            <xm:f>Mzložky!$A$9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2" operator="equal" id="{451357E1-FF44-40BA-9E1F-940598B5C302}">
            <xm:f>Mzložky!$A$8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3" operator="equal" id="{8B1364DE-4A43-4399-9C6C-1E9979E97C47}">
            <xm:f>Mzložky!$A$7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4" operator="equal" id="{40FCA490-111A-4D80-96CA-3E572621CD3C}">
            <xm:f>Mzložky!$A$5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5" operator="equal" id="{88D9B8FB-D008-4EE3-B3B6-78F94AFE1854}">
            <xm:f>Mzložky!$A$4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6" operator="equal" id="{2DBEB80C-B2E6-4578-A065-93180DEE0B90}">
            <xm:f>Mzložky!$A$3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A3:A55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zoomScale="90" zoomScaleNormal="90" workbookViewId="0">
      <selection activeCell="E3" sqref="E3"/>
    </sheetView>
  </sheetViews>
  <sheetFormatPr defaultColWidth="9.140625" defaultRowHeight="15" x14ac:dyDescent="0.25"/>
  <cols>
    <col min="1" max="1" width="12.42578125" style="5" bestFit="1" customWidth="1"/>
    <col min="2" max="2" width="73.7109375" style="5" customWidth="1"/>
    <col min="3" max="3" width="6.140625" style="5" bestFit="1" customWidth="1"/>
    <col min="4" max="4" width="29" style="5" customWidth="1"/>
    <col min="5" max="5" width="25.42578125" style="5" customWidth="1"/>
    <col min="6" max="16384" width="9.140625" style="5"/>
  </cols>
  <sheetData>
    <row r="1" spans="1:17" ht="15.75" x14ac:dyDescent="0.25">
      <c r="A1" s="23"/>
      <c r="B1" s="47" t="str">
        <f>Hlavička!D3</f>
        <v>Hrabovka</v>
      </c>
      <c r="C1" s="47" t="str">
        <f>Hlavička!B8</f>
        <v>IČO:</v>
      </c>
      <c r="D1" s="48" t="str">
        <f>Hlavička!D8</f>
        <v>00311600</v>
      </c>
      <c r="E1" s="36"/>
      <c r="F1" s="36"/>
      <c r="G1" s="36"/>
    </row>
    <row r="2" spans="1:17" ht="48" thickBot="1" x14ac:dyDescent="0.3">
      <c r="A2" s="15" t="s">
        <v>49</v>
      </c>
      <c r="B2" s="15" t="s">
        <v>50</v>
      </c>
      <c r="C2" s="73" t="s">
        <v>146</v>
      </c>
      <c r="D2" s="3" t="s">
        <v>153</v>
      </c>
      <c r="E2" s="3" t="s">
        <v>119</v>
      </c>
    </row>
    <row r="3" spans="1:17" ht="17.25" customHeight="1" x14ac:dyDescent="0.25">
      <c r="A3" s="6" t="s">
        <v>0</v>
      </c>
      <c r="B3" s="6" t="s">
        <v>1</v>
      </c>
      <c r="C3" s="73"/>
      <c r="D3" s="27">
        <f>'Množstvá KO rok...'!D3</f>
        <v>3.8</v>
      </c>
      <c r="E3" s="24">
        <f t="shared" ref="E3:E28" si="0">D3*1000</f>
        <v>3800</v>
      </c>
      <c r="G3" s="74" t="s">
        <v>122</v>
      </c>
      <c r="H3" s="75"/>
      <c r="I3" s="75"/>
      <c r="J3" s="75"/>
      <c r="K3" s="75"/>
      <c r="L3" s="75"/>
      <c r="M3" s="75"/>
      <c r="N3" s="75"/>
      <c r="O3" s="75"/>
      <c r="P3" s="75"/>
      <c r="Q3" s="76"/>
    </row>
    <row r="4" spans="1:17" ht="17.25" customHeight="1" x14ac:dyDescent="0.25">
      <c r="A4" s="6" t="s">
        <v>2</v>
      </c>
      <c r="B4" s="6" t="s">
        <v>3</v>
      </c>
      <c r="C4" s="73"/>
      <c r="D4" s="27">
        <f>'Množstvá KO rok...'!D4</f>
        <v>8.4600000000000009</v>
      </c>
      <c r="E4" s="58">
        <f t="shared" si="0"/>
        <v>8460</v>
      </c>
      <c r="G4" s="77"/>
      <c r="H4" s="78"/>
      <c r="I4" s="78"/>
      <c r="J4" s="78"/>
      <c r="K4" s="78"/>
      <c r="L4" s="78"/>
      <c r="M4" s="78"/>
      <c r="N4" s="78"/>
      <c r="O4" s="78"/>
      <c r="P4" s="78"/>
      <c r="Q4" s="79"/>
    </row>
    <row r="5" spans="1:17" ht="32.25" thickBot="1" x14ac:dyDescent="0.3">
      <c r="A5" s="6" t="s">
        <v>4</v>
      </c>
      <c r="B5" s="6" t="s">
        <v>5</v>
      </c>
      <c r="C5" s="73"/>
      <c r="D5" s="27">
        <f>'Množstvá KO rok...'!D5</f>
        <v>0.41</v>
      </c>
      <c r="E5" s="58">
        <f t="shared" si="0"/>
        <v>410</v>
      </c>
      <c r="G5" s="80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17" ht="17.25" customHeight="1" x14ac:dyDescent="0.25">
      <c r="A6" s="6" t="s">
        <v>52</v>
      </c>
      <c r="B6" s="6" t="s">
        <v>53</v>
      </c>
      <c r="C6" s="73"/>
      <c r="D6" s="27">
        <f>'Množstvá KO rok...'!D6</f>
        <v>1.05</v>
      </c>
      <c r="E6" s="58">
        <f t="shared" si="0"/>
        <v>1050</v>
      </c>
    </row>
    <row r="7" spans="1:17" ht="17.25" customHeight="1" x14ac:dyDescent="0.25">
      <c r="A7" s="6" t="s">
        <v>6</v>
      </c>
      <c r="B7" s="6" t="s">
        <v>7</v>
      </c>
      <c r="C7" s="73"/>
      <c r="D7" s="27">
        <f>'Množstvá KO rok...'!D8</f>
        <v>0.18</v>
      </c>
      <c r="E7" s="58">
        <f t="shared" si="0"/>
        <v>180</v>
      </c>
    </row>
    <row r="8" spans="1:17" ht="17.25" customHeight="1" x14ac:dyDescent="0.25">
      <c r="A8" s="6" t="s">
        <v>8</v>
      </c>
      <c r="B8" s="6" t="s">
        <v>9</v>
      </c>
      <c r="C8" s="73"/>
      <c r="D8" s="27">
        <f>'Množstvá KO rok...'!D9</f>
        <v>0.82099999999999995</v>
      </c>
      <c r="E8" s="58">
        <f t="shared" si="0"/>
        <v>821</v>
      </c>
    </row>
    <row r="9" spans="1:17" ht="17.25" customHeight="1" x14ac:dyDescent="0.25">
      <c r="A9" s="6" t="s">
        <v>10</v>
      </c>
      <c r="B9" s="6" t="s">
        <v>11</v>
      </c>
      <c r="C9" s="73"/>
      <c r="D9" s="27">
        <f>'Množstvá KO rok...'!D10</f>
        <v>0</v>
      </c>
      <c r="E9" s="58">
        <f t="shared" si="0"/>
        <v>0</v>
      </c>
    </row>
    <row r="10" spans="1:17" ht="17.25" customHeight="1" x14ac:dyDescent="0.25">
      <c r="A10" s="6" t="s">
        <v>12</v>
      </c>
      <c r="B10" s="6" t="s">
        <v>13</v>
      </c>
      <c r="C10" s="73"/>
      <c r="D10" s="27">
        <f>'Množstvá KO rok...'!D16</f>
        <v>0</v>
      </c>
      <c r="E10" s="58">
        <f t="shared" si="0"/>
        <v>0</v>
      </c>
    </row>
    <row r="11" spans="1:17" ht="17.25" customHeight="1" x14ac:dyDescent="0.25">
      <c r="A11" s="6" t="s">
        <v>14</v>
      </c>
      <c r="B11" s="6" t="s">
        <v>15</v>
      </c>
      <c r="C11" s="73"/>
      <c r="D11" s="27">
        <f>'Množstvá KO rok...'!D17</f>
        <v>0</v>
      </c>
      <c r="E11" s="58">
        <f t="shared" si="0"/>
        <v>0</v>
      </c>
    </row>
    <row r="12" spans="1:17" ht="17.25" customHeight="1" x14ac:dyDescent="0.25">
      <c r="A12" s="6" t="s">
        <v>16</v>
      </c>
      <c r="B12" s="6" t="s">
        <v>17</v>
      </c>
      <c r="C12" s="73"/>
      <c r="D12" s="27">
        <f>'Množstvá KO rok...'!D18</f>
        <v>5.1999999999999998E-2</v>
      </c>
      <c r="E12" s="58">
        <f t="shared" si="0"/>
        <v>52</v>
      </c>
    </row>
    <row r="13" spans="1:17" ht="17.25" customHeight="1" x14ac:dyDescent="0.25">
      <c r="A13" s="6" t="s">
        <v>18</v>
      </c>
      <c r="B13" s="6" t="s">
        <v>19</v>
      </c>
      <c r="C13" s="73"/>
      <c r="D13" s="27">
        <f>'Množstvá KO rok...'!D19</f>
        <v>0</v>
      </c>
      <c r="E13" s="58">
        <f t="shared" si="0"/>
        <v>0</v>
      </c>
    </row>
    <row r="14" spans="1:17" ht="33.75" customHeight="1" x14ac:dyDescent="0.25">
      <c r="A14" s="6" t="s">
        <v>20</v>
      </c>
      <c r="B14" s="6" t="s">
        <v>21</v>
      </c>
      <c r="C14" s="73"/>
      <c r="D14" s="27">
        <f>'Množstvá KO rok...'!D26</f>
        <v>0</v>
      </c>
      <c r="E14" s="58">
        <f t="shared" si="0"/>
        <v>0</v>
      </c>
    </row>
    <row r="15" spans="1:17" ht="17.25" customHeight="1" x14ac:dyDescent="0.25">
      <c r="A15" s="6" t="s">
        <v>22</v>
      </c>
      <c r="B15" s="6" t="s">
        <v>23</v>
      </c>
      <c r="C15" s="73"/>
      <c r="D15" s="27">
        <f>'Množstvá KO rok...'!D27</f>
        <v>0.02</v>
      </c>
      <c r="E15" s="58">
        <f t="shared" si="0"/>
        <v>20</v>
      </c>
    </row>
    <row r="16" spans="1:17" ht="36" customHeight="1" x14ac:dyDescent="0.25">
      <c r="A16" s="6" t="s">
        <v>24</v>
      </c>
      <c r="B16" s="6" t="s">
        <v>117</v>
      </c>
      <c r="C16" s="73"/>
      <c r="D16" s="27">
        <f>'Množstvá KO rok...'!D28</f>
        <v>0</v>
      </c>
      <c r="E16" s="58">
        <f t="shared" si="0"/>
        <v>0</v>
      </c>
    </row>
    <row r="17" spans="1:5" ht="35.25" customHeight="1" x14ac:dyDescent="0.25">
      <c r="A17" s="6" t="s">
        <v>25</v>
      </c>
      <c r="B17" s="6" t="s">
        <v>26</v>
      </c>
      <c r="C17" s="73"/>
      <c r="D17" s="27">
        <f>'Množstvá KO rok...'!D29</f>
        <v>0.03</v>
      </c>
      <c r="E17" s="58">
        <f t="shared" si="0"/>
        <v>30</v>
      </c>
    </row>
    <row r="18" spans="1:5" ht="17.25" customHeight="1" x14ac:dyDescent="0.25">
      <c r="A18" s="6" t="s">
        <v>27</v>
      </c>
      <c r="B18" s="6" t="s">
        <v>28</v>
      </c>
      <c r="C18" s="73"/>
      <c r="D18" s="27">
        <f>'Množstvá KO rok...'!D31</f>
        <v>0</v>
      </c>
      <c r="E18" s="58">
        <f t="shared" si="0"/>
        <v>0</v>
      </c>
    </row>
    <row r="19" spans="1:5" ht="17.25" customHeight="1" x14ac:dyDescent="0.25">
      <c r="A19" s="6" t="s">
        <v>29</v>
      </c>
      <c r="B19" s="6" t="s">
        <v>30</v>
      </c>
      <c r="C19" s="73"/>
      <c r="D19" s="27">
        <f>'Množstvá KO rok...'!D32</f>
        <v>14.31</v>
      </c>
      <c r="E19" s="58">
        <f t="shared" si="0"/>
        <v>14310</v>
      </c>
    </row>
    <row r="20" spans="1:5" ht="17.25" customHeight="1" x14ac:dyDescent="0.25">
      <c r="A20" s="6" t="s">
        <v>31</v>
      </c>
      <c r="B20" s="6" t="s">
        <v>32</v>
      </c>
      <c r="C20" s="73"/>
      <c r="D20" s="27">
        <f>'Množstvá KO rok...'!D33</f>
        <v>0.29499999999999998</v>
      </c>
      <c r="E20" s="58">
        <f t="shared" si="0"/>
        <v>295</v>
      </c>
    </row>
    <row r="21" spans="1:5" ht="17.25" customHeight="1" x14ac:dyDescent="0.25">
      <c r="A21" s="6" t="s">
        <v>33</v>
      </c>
      <c r="B21" s="6" t="s">
        <v>34</v>
      </c>
      <c r="C21" s="73"/>
      <c r="D21" s="27">
        <f>'Množstvá KO rok...'!D34</f>
        <v>6.3E-2</v>
      </c>
      <c r="E21" s="58">
        <f t="shared" si="0"/>
        <v>63</v>
      </c>
    </row>
    <row r="22" spans="1:5" ht="17.25" customHeight="1" x14ac:dyDescent="0.25">
      <c r="A22" s="6" t="s">
        <v>35</v>
      </c>
      <c r="B22" s="6" t="s">
        <v>36</v>
      </c>
      <c r="C22" s="73"/>
      <c r="D22" s="27">
        <f>'Množstvá KO rok...'!D35</f>
        <v>0.10100000000000001</v>
      </c>
      <c r="E22" s="58">
        <f t="shared" si="0"/>
        <v>101</v>
      </c>
    </row>
    <row r="23" spans="1:5" ht="17.25" customHeight="1" x14ac:dyDescent="0.25">
      <c r="A23" s="6" t="s">
        <v>37</v>
      </c>
      <c r="B23" s="6" t="s">
        <v>38</v>
      </c>
      <c r="C23" s="73"/>
      <c r="D23" s="27">
        <f>'Množstvá KO rok...'!D36</f>
        <v>0</v>
      </c>
      <c r="E23" s="58">
        <f t="shared" si="0"/>
        <v>0</v>
      </c>
    </row>
    <row r="24" spans="1:5" ht="17.25" customHeight="1" x14ac:dyDescent="0.25">
      <c r="A24" s="6" t="s">
        <v>39</v>
      </c>
      <c r="B24" s="6" t="s">
        <v>40</v>
      </c>
      <c r="C24" s="73"/>
      <c r="D24" s="27">
        <f>'Množstvá KO rok...'!D37</f>
        <v>0</v>
      </c>
      <c r="E24" s="58">
        <f t="shared" si="0"/>
        <v>0</v>
      </c>
    </row>
    <row r="25" spans="1:5" ht="17.25" customHeight="1" x14ac:dyDescent="0.25">
      <c r="A25" s="6" t="s">
        <v>41</v>
      </c>
      <c r="B25" s="6" t="s">
        <v>42</v>
      </c>
      <c r="C25" s="73"/>
      <c r="D25" s="27">
        <f>'Množstvá KO rok...'!D38</f>
        <v>6.5359999999999996</v>
      </c>
      <c r="E25" s="58">
        <f t="shared" si="0"/>
        <v>6536</v>
      </c>
    </row>
    <row r="26" spans="1:5" ht="17.25" customHeight="1" x14ac:dyDescent="0.25">
      <c r="A26" s="6" t="s">
        <v>43</v>
      </c>
      <c r="B26" s="6" t="s">
        <v>44</v>
      </c>
      <c r="C26" s="73"/>
      <c r="D26" s="27">
        <f>'Množstvá KO rok...'!D39</f>
        <v>0</v>
      </c>
      <c r="E26" s="58">
        <f t="shared" si="0"/>
        <v>0</v>
      </c>
    </row>
    <row r="27" spans="1:5" ht="17.25" customHeight="1" x14ac:dyDescent="0.25">
      <c r="A27" s="6" t="s">
        <v>45</v>
      </c>
      <c r="B27" s="6" t="s">
        <v>46</v>
      </c>
      <c r="C27" s="73"/>
      <c r="D27" s="27">
        <f>'Množstvá KO rok...'!D40</f>
        <v>0</v>
      </c>
      <c r="E27" s="58">
        <f t="shared" si="0"/>
        <v>0</v>
      </c>
    </row>
    <row r="28" spans="1:5" ht="17.25" customHeight="1" x14ac:dyDescent="0.25">
      <c r="A28" s="6" t="s">
        <v>47</v>
      </c>
      <c r="B28" s="6" t="s">
        <v>48</v>
      </c>
      <c r="C28" s="73"/>
      <c r="D28" s="27">
        <f>'Množstvá KO rok...'!D44</f>
        <v>0</v>
      </c>
      <c r="E28" s="25">
        <f t="shared" si="0"/>
        <v>0</v>
      </c>
    </row>
    <row r="29" spans="1:5" ht="15.75" x14ac:dyDescent="0.25">
      <c r="A29" s="23"/>
      <c r="B29" s="16" t="s">
        <v>118</v>
      </c>
      <c r="C29" s="23"/>
      <c r="D29" s="21">
        <f>SUM(D3:D28)</f>
        <v>36.128</v>
      </c>
      <c r="E29" s="26">
        <f>SUM(E3:E28)</f>
        <v>36128</v>
      </c>
    </row>
  </sheetData>
  <mergeCells count="2">
    <mergeCell ref="C2:C28"/>
    <mergeCell ref="G3:Q5"/>
  </mergeCells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33"/>
  <sheetViews>
    <sheetView showGridLines="0" topLeftCell="A2" workbookViewId="0">
      <selection activeCell="I1" sqref="I1"/>
    </sheetView>
  </sheetViews>
  <sheetFormatPr defaultRowHeight="15.75" x14ac:dyDescent="0.25"/>
  <cols>
    <col min="1" max="1" width="3.28515625" style="36" customWidth="1"/>
    <col min="2" max="3" width="9.140625" style="36" customWidth="1"/>
    <col min="4" max="4" width="19.5703125" style="36" customWidth="1"/>
    <col min="5" max="5" width="10.85546875" style="36" customWidth="1"/>
    <col min="6" max="6" width="10.5703125" style="36" customWidth="1"/>
    <col min="7" max="7" width="11.140625" style="36" customWidth="1"/>
    <col min="8" max="8" width="4.7109375" style="36" customWidth="1"/>
    <col min="9" max="10" width="9.140625" style="36"/>
    <col min="11" max="13" width="9.140625" style="36" customWidth="1"/>
    <col min="14" max="16384" width="9.140625" style="36"/>
  </cols>
  <sheetData>
    <row r="1" spans="3:25" x14ac:dyDescent="0.25">
      <c r="D1" s="36" t="str">
        <f>Hlavička!D3</f>
        <v>Hrabovka</v>
      </c>
      <c r="H1" s="36" t="str">
        <f>Hlavička!B8</f>
        <v>IČO:</v>
      </c>
      <c r="I1" s="47" t="str">
        <f>Hlavička!D8</f>
        <v>00311600</v>
      </c>
    </row>
    <row r="2" spans="3:25" ht="16.5" thickBot="1" x14ac:dyDescent="0.3">
      <c r="I2" s="47"/>
    </row>
    <row r="3" spans="3:25" x14ac:dyDescent="0.25">
      <c r="I3" s="47"/>
      <c r="O3" s="85" t="s">
        <v>137</v>
      </c>
      <c r="P3" s="86"/>
      <c r="Q3" s="86"/>
      <c r="R3" s="86"/>
      <c r="S3" s="86"/>
      <c r="T3" s="86"/>
      <c r="U3" s="86"/>
      <c r="V3" s="86"/>
      <c r="W3" s="86"/>
      <c r="X3" s="86"/>
      <c r="Y3" s="87"/>
    </row>
    <row r="4" spans="3:25" x14ac:dyDescent="0.25">
      <c r="O4" s="88"/>
      <c r="P4" s="89"/>
      <c r="Q4" s="89"/>
      <c r="R4" s="89"/>
      <c r="S4" s="89"/>
      <c r="T4" s="89"/>
      <c r="U4" s="89"/>
      <c r="V4" s="89"/>
      <c r="W4" s="89"/>
      <c r="X4" s="89"/>
      <c r="Y4" s="90"/>
    </row>
    <row r="5" spans="3:25" ht="16.5" thickBot="1" x14ac:dyDescent="0.3">
      <c r="O5" s="91"/>
      <c r="P5" s="92"/>
      <c r="Q5" s="92"/>
      <c r="R5" s="92"/>
      <c r="S5" s="92"/>
      <c r="T5" s="92"/>
      <c r="U5" s="92"/>
      <c r="V5" s="92"/>
      <c r="W5" s="92"/>
      <c r="X5" s="92"/>
      <c r="Y5" s="93"/>
    </row>
    <row r="10" spans="3:25" ht="16.5" thickBot="1" x14ac:dyDescent="0.3"/>
    <row r="11" spans="3:25" x14ac:dyDescent="0.25">
      <c r="C11" s="49">
        <f>E11/E12</f>
        <v>0.31627972125923592</v>
      </c>
      <c r="D11" s="94" t="s">
        <v>111</v>
      </c>
      <c r="E11" s="50">
        <f>Mzložky!$E$29</f>
        <v>36128</v>
      </c>
      <c r="F11" s="46" t="s">
        <v>112</v>
      </c>
      <c r="H11" s="36" t="s">
        <v>147</v>
      </c>
    </row>
    <row r="12" spans="3:25" ht="16.5" thickBot="1" x14ac:dyDescent="0.3">
      <c r="C12" s="51"/>
      <c r="D12" s="94"/>
      <c r="E12" s="52">
        <f>'Množstvá KO rok...'!$E$56</f>
        <v>114228</v>
      </c>
      <c r="F12" s="36" t="s">
        <v>112</v>
      </c>
      <c r="H12" s="36" t="s">
        <v>148</v>
      </c>
    </row>
    <row r="13" spans="3:25" ht="16.5" thickBot="1" x14ac:dyDescent="0.3">
      <c r="C13" s="53">
        <f>LOOKUP(C11,I27:I33,K27:K33)</f>
        <v>22</v>
      </c>
      <c r="D13" s="38" t="s">
        <v>152</v>
      </c>
    </row>
    <row r="14" spans="3:25" x14ac:dyDescent="0.25">
      <c r="C14" s="54"/>
      <c r="D14" s="38"/>
    </row>
    <row r="15" spans="3:25" x14ac:dyDescent="0.25">
      <c r="C15" s="54"/>
      <c r="D15" s="38"/>
    </row>
    <row r="16" spans="3:25" x14ac:dyDescent="0.25">
      <c r="C16" s="54"/>
      <c r="D16" s="38"/>
    </row>
    <row r="17" spans="3:11" x14ac:dyDescent="0.25">
      <c r="C17" s="54"/>
      <c r="D17" s="38"/>
    </row>
    <row r="18" spans="3:11" x14ac:dyDescent="0.25">
      <c r="C18" s="54"/>
      <c r="D18" s="38"/>
    </row>
    <row r="19" spans="3:11" x14ac:dyDescent="0.25">
      <c r="C19" s="54"/>
      <c r="D19" s="38"/>
    </row>
    <row r="22" spans="3:11" x14ac:dyDescent="0.25">
      <c r="C22" s="38" t="s">
        <v>123</v>
      </c>
    </row>
    <row r="23" spans="3:11" ht="18" x14ac:dyDescent="0.25">
      <c r="C23" s="36" t="s">
        <v>144</v>
      </c>
    </row>
    <row r="24" spans="3:11" x14ac:dyDescent="0.25">
      <c r="C24" s="36" t="s">
        <v>135</v>
      </c>
    </row>
    <row r="25" spans="3:11" ht="29.25" customHeight="1" x14ac:dyDescent="0.25">
      <c r="C25" s="95" t="s">
        <v>113</v>
      </c>
      <c r="D25" s="96" t="s">
        <v>128</v>
      </c>
      <c r="E25" s="84" t="s">
        <v>125</v>
      </c>
      <c r="F25" s="84"/>
      <c r="G25" s="84"/>
      <c r="I25" s="83" t="s">
        <v>114</v>
      </c>
      <c r="J25" s="83"/>
      <c r="K25" s="33" t="s">
        <v>121</v>
      </c>
    </row>
    <row r="26" spans="3:11" ht="30" x14ac:dyDescent="0.25">
      <c r="C26" s="95"/>
      <c r="D26" s="96"/>
      <c r="E26" s="32">
        <v>2019</v>
      </c>
      <c r="F26" s="32">
        <v>2020</v>
      </c>
      <c r="G26" s="32" t="s">
        <v>124</v>
      </c>
      <c r="I26" s="83"/>
      <c r="J26" s="83"/>
      <c r="K26" s="33">
        <v>2021</v>
      </c>
    </row>
    <row r="27" spans="3:11" x14ac:dyDescent="0.25">
      <c r="C27" s="55">
        <v>1</v>
      </c>
      <c r="D27" s="55" t="s">
        <v>145</v>
      </c>
      <c r="E27" s="55">
        <v>17</v>
      </c>
      <c r="F27" s="55">
        <v>26</v>
      </c>
      <c r="G27" s="55">
        <v>33</v>
      </c>
      <c r="I27" s="34">
        <f>0%/100</f>
        <v>0</v>
      </c>
      <c r="J27" s="34">
        <f>1000%/100</f>
        <v>0.1</v>
      </c>
      <c r="K27" s="35">
        <v>33</v>
      </c>
    </row>
    <row r="28" spans="3:11" x14ac:dyDescent="0.25">
      <c r="C28" s="55">
        <v>2</v>
      </c>
      <c r="D28" s="55" t="s">
        <v>129</v>
      </c>
      <c r="E28" s="55">
        <v>12</v>
      </c>
      <c r="F28" s="55">
        <v>24</v>
      </c>
      <c r="G28" s="55">
        <v>30</v>
      </c>
      <c r="I28" s="34">
        <f>1001%/100</f>
        <v>0.10009999999999999</v>
      </c>
      <c r="J28" s="34">
        <f>2000%/100</f>
        <v>0.2</v>
      </c>
      <c r="K28" s="35">
        <v>30</v>
      </c>
    </row>
    <row r="29" spans="3:11" x14ac:dyDescent="0.25">
      <c r="C29" s="55">
        <v>3</v>
      </c>
      <c r="D29" s="55" t="s">
        <v>131</v>
      </c>
      <c r="E29" s="55">
        <v>10</v>
      </c>
      <c r="F29" s="55">
        <v>22</v>
      </c>
      <c r="G29" s="55">
        <v>27</v>
      </c>
      <c r="I29" s="34">
        <f>2001%/100</f>
        <v>0.20010000000000003</v>
      </c>
      <c r="J29" s="34">
        <f>3000%/100</f>
        <v>0.3</v>
      </c>
      <c r="K29" s="35">
        <v>27</v>
      </c>
    </row>
    <row r="30" spans="3:11" x14ac:dyDescent="0.25">
      <c r="C30" s="55">
        <v>4</v>
      </c>
      <c r="D30" s="55" t="s">
        <v>132</v>
      </c>
      <c r="E30" s="55">
        <v>8</v>
      </c>
      <c r="F30" s="55">
        <v>13</v>
      </c>
      <c r="G30" s="55">
        <v>22</v>
      </c>
      <c r="I30" s="34">
        <f>3001%/100</f>
        <v>0.30010000000000003</v>
      </c>
      <c r="J30" s="34">
        <f>4000%/100</f>
        <v>0.4</v>
      </c>
      <c r="K30" s="35">
        <v>22</v>
      </c>
    </row>
    <row r="31" spans="3:11" x14ac:dyDescent="0.25">
      <c r="C31" s="55">
        <v>5</v>
      </c>
      <c r="D31" s="55" t="s">
        <v>133</v>
      </c>
      <c r="E31" s="55">
        <v>7</v>
      </c>
      <c r="F31" s="55">
        <v>12</v>
      </c>
      <c r="G31" s="55">
        <v>18</v>
      </c>
      <c r="I31" s="34">
        <f>4001%/100</f>
        <v>0.40009999999999996</v>
      </c>
      <c r="J31" s="34">
        <f>5000%/100</f>
        <v>0.5</v>
      </c>
      <c r="K31" s="35">
        <v>18</v>
      </c>
    </row>
    <row r="32" spans="3:11" x14ac:dyDescent="0.25">
      <c r="C32" s="55">
        <v>6</v>
      </c>
      <c r="D32" s="55" t="s">
        <v>134</v>
      </c>
      <c r="E32" s="55">
        <v>7</v>
      </c>
      <c r="F32" s="55">
        <v>11</v>
      </c>
      <c r="G32" s="55">
        <v>15</v>
      </c>
      <c r="I32" s="34">
        <f>5001%/100</f>
        <v>0.50009999999999999</v>
      </c>
      <c r="J32" s="34">
        <f>6000%/100</f>
        <v>0.6</v>
      </c>
      <c r="K32" s="35">
        <v>15</v>
      </c>
    </row>
    <row r="33" spans="3:11" x14ac:dyDescent="0.25">
      <c r="C33" s="55">
        <v>7</v>
      </c>
      <c r="D33" s="55" t="s">
        <v>130</v>
      </c>
      <c r="E33" s="55">
        <v>7</v>
      </c>
      <c r="F33" s="55">
        <v>8</v>
      </c>
      <c r="G33" s="55">
        <v>11</v>
      </c>
      <c r="I33" s="34">
        <f>6001%/100</f>
        <v>0.60009999999999997</v>
      </c>
      <c r="J33" s="34">
        <f>10000%/100</f>
        <v>1</v>
      </c>
      <c r="K33" s="35">
        <v>11</v>
      </c>
    </row>
  </sheetData>
  <mergeCells count="6">
    <mergeCell ref="I25:J26"/>
    <mergeCell ref="E25:G25"/>
    <mergeCell ref="O3:Y5"/>
    <mergeCell ref="D11:D12"/>
    <mergeCell ref="C25:C26"/>
    <mergeCell ref="D25:D26"/>
  </mergeCells>
  <conditionalFormatting sqref="D27">
    <cfRule type="cellIs" dxfId="0" priority="1" operator="lessThan">
      <formula>10</formula>
    </cfRule>
  </conditionalFormatting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Hlavička</vt:lpstr>
      <vt:lpstr>Množstvá KO rok...</vt:lpstr>
      <vt:lpstr>Mzložky</vt:lpstr>
      <vt:lpstr>Výpočet vytriedenia v %</vt:lpstr>
      <vt:lpstr>Hlavička!Oblasť_tlače</vt:lpstr>
      <vt:lpstr>'Množstvá KO rok...'!Oblasť_tlače</vt:lpstr>
      <vt:lpstr>Mzložky!Oblasť_tlače</vt:lpstr>
      <vt:lpstr>'Výpočet vytriedenia v %'!Oblasť_tlače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Murko Lukáš</dc:creator>
  <cp:lastModifiedBy>ŠTEFÁNKOVÁ Janka</cp:lastModifiedBy>
  <cp:lastPrinted>2023-02-20T08:13:47Z</cp:lastPrinted>
  <dcterms:created xsi:type="dcterms:W3CDTF">2018-10-10T04:39:51Z</dcterms:created>
  <dcterms:modified xsi:type="dcterms:W3CDTF">2023-02-20T09:20:22Z</dcterms:modified>
</cp:coreProperties>
</file>